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730" windowHeight="100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Sheet1!$A$1:$R$28</definedName>
  </definedNames>
  <calcPr calcId="125725"/>
</workbook>
</file>

<file path=xl/calcChain.xml><?xml version="1.0" encoding="utf-8"?>
<calcChain xmlns="http://schemas.openxmlformats.org/spreadsheetml/2006/main">
  <c r="G9" i="1"/>
  <c r="S9" s="1"/>
  <c r="R9"/>
  <c r="C17" l="1"/>
  <c r="E17" s="1"/>
  <c r="C16"/>
  <c r="E16" s="1"/>
  <c r="F16" s="1"/>
  <c r="C15"/>
  <c r="E15" s="1"/>
  <c r="C11"/>
  <c r="E11" s="1"/>
  <c r="G11" s="1"/>
  <c r="S11" s="1"/>
  <c r="C10"/>
  <c r="E10" s="1"/>
  <c r="F10" s="1"/>
  <c r="C9"/>
  <c r="E9" s="1"/>
  <c r="C21"/>
  <c r="E21" s="1"/>
  <c r="F21" s="1"/>
  <c r="C22"/>
  <c r="E22" s="1"/>
  <c r="F22" s="1"/>
  <c r="C23"/>
  <c r="E23" s="1"/>
  <c r="F23" s="1"/>
  <c r="C3"/>
  <c r="E3" s="1"/>
  <c r="C5"/>
  <c r="E5" s="1"/>
  <c r="F5" s="1"/>
  <c r="C4"/>
  <c r="E4" s="1"/>
  <c r="F4" s="1"/>
  <c r="F3" l="1"/>
  <c r="G3"/>
  <c r="R11"/>
  <c r="G17"/>
  <c r="R17" s="1"/>
  <c r="S17" s="1"/>
  <c r="F17"/>
  <c r="G15"/>
  <c r="R15" s="1"/>
  <c r="S15" s="1"/>
  <c r="F15"/>
  <c r="G16"/>
  <c r="R16" s="1"/>
  <c r="S16" s="1"/>
  <c r="F11"/>
  <c r="F9"/>
  <c r="P11"/>
  <c r="N11"/>
  <c r="L11"/>
  <c r="H11" s="1"/>
  <c r="P9"/>
  <c r="G10"/>
  <c r="G23"/>
  <c r="G22"/>
  <c r="G21"/>
  <c r="G4"/>
  <c r="S4" s="1"/>
  <c r="G5"/>
  <c r="S5" s="1"/>
  <c r="S10" l="1"/>
  <c r="R10"/>
  <c r="S3"/>
  <c r="R3"/>
  <c r="L9"/>
  <c r="N9"/>
  <c r="L16"/>
  <c r="H16" s="1"/>
  <c r="L15"/>
  <c r="L17"/>
  <c r="H17" s="1"/>
  <c r="P10"/>
  <c r="N10"/>
  <c r="L10"/>
  <c r="H10" s="1"/>
  <c r="M9"/>
  <c r="I11"/>
  <c r="O11"/>
  <c r="Q11" s="1"/>
  <c r="M11"/>
  <c r="K11"/>
  <c r="L23"/>
  <c r="R23"/>
  <c r="S23" s="1"/>
  <c r="L22"/>
  <c r="R22"/>
  <c r="S22" s="1"/>
  <c r="L21"/>
  <c r="R21"/>
  <c r="S21" s="1"/>
  <c r="N3"/>
  <c r="P5"/>
  <c r="N5"/>
  <c r="P4"/>
  <c r="N4"/>
  <c r="P3"/>
  <c r="L3"/>
  <c r="L5"/>
  <c r="H5" s="1"/>
  <c r="R5"/>
  <c r="R4"/>
  <c r="L4"/>
  <c r="H4" s="1"/>
  <c r="I3" l="1"/>
  <c r="J3" s="1"/>
  <c r="H3"/>
  <c r="K3" s="1"/>
  <c r="I9"/>
  <c r="H9"/>
  <c r="K9" s="1"/>
  <c r="H15"/>
  <c r="I15"/>
  <c r="J15" s="1"/>
  <c r="K15" s="1"/>
  <c r="O9"/>
  <c r="Q9" s="1"/>
  <c r="I21"/>
  <c r="H21"/>
  <c r="K21" s="1"/>
  <c r="O17"/>
  <c r="M17"/>
  <c r="N17" s="1"/>
  <c r="I17"/>
  <c r="J17" s="1"/>
  <c r="K17" s="1"/>
  <c r="O15"/>
  <c r="M15"/>
  <c r="N15" s="1"/>
  <c r="O16"/>
  <c r="M16"/>
  <c r="N16" s="1"/>
  <c r="I16"/>
  <c r="J16" s="1"/>
  <c r="K16" s="1"/>
  <c r="J11"/>
  <c r="J9"/>
  <c r="O10"/>
  <c r="Q10" s="1"/>
  <c r="M10"/>
  <c r="K10"/>
  <c r="I10"/>
  <c r="K5"/>
  <c r="I5"/>
  <c r="K4"/>
  <c r="I4"/>
  <c r="H22"/>
  <c r="K22" s="1"/>
  <c r="I22"/>
  <c r="H23"/>
  <c r="K23" s="1"/>
  <c r="I23"/>
  <c r="J21"/>
  <c r="O4"/>
  <c r="Q4" s="1"/>
  <c r="M4"/>
  <c r="O22"/>
  <c r="M22"/>
  <c r="N22" s="1"/>
  <c r="O5"/>
  <c r="Q5" s="1"/>
  <c r="M5"/>
  <c r="O23"/>
  <c r="M23"/>
  <c r="N23" s="1"/>
  <c r="O3"/>
  <c r="Q3" s="1"/>
  <c r="M3"/>
  <c r="O21"/>
  <c r="M21"/>
  <c r="N21" s="1"/>
  <c r="Q15" l="1"/>
  <c r="P15"/>
  <c r="Q17"/>
  <c r="P17"/>
  <c r="P16"/>
  <c r="Q16"/>
  <c r="J10"/>
  <c r="P22"/>
  <c r="Q22"/>
  <c r="P21"/>
  <c r="Q21"/>
  <c r="P23"/>
  <c r="Q23"/>
  <c r="J23"/>
  <c r="J22"/>
  <c r="J4"/>
  <c r="J5"/>
</calcChain>
</file>

<file path=xl/sharedStrings.xml><?xml version="1.0" encoding="utf-8"?>
<sst xmlns="http://schemas.openxmlformats.org/spreadsheetml/2006/main" count="80" uniqueCount="30">
  <si>
    <t xml:space="preserve">SQ. FT. </t>
  </si>
  <si>
    <t>SQ. IN.</t>
  </si>
  <si>
    <t>VOL CU. IN.</t>
  </si>
  <si>
    <t>94 lb bag Portland</t>
  </si>
  <si>
    <t>94 lb Bags Portland</t>
  </si>
  <si>
    <t>GAL SILICA</t>
  </si>
  <si>
    <t>GAL SAND</t>
  </si>
  <si>
    <t>PREMIX $</t>
  </si>
  <si>
    <t>DRY MIX VOL/GALS</t>
  </si>
  <si>
    <t>SILICA/100lb bags</t>
  </si>
  <si>
    <t>SAND/100lb bags</t>
  </si>
  <si>
    <t>AV DEPTH IN.</t>
  </si>
  <si>
    <t>GAL PORTLAND</t>
  </si>
  <si>
    <t xml:space="preserve">GAL 1:6 PRE </t>
  </si>
  <si>
    <t xml:space="preserve">GAL 1:2 PRE </t>
  </si>
  <si>
    <t>TOTAL SLURRY $</t>
  </si>
  <si>
    <t>FUSION-CRETE VOL OUNCES</t>
  </si>
  <si>
    <t>FUSION-CRETE VOL/PAILS</t>
  </si>
  <si>
    <t>VOL CU. FT.</t>
  </si>
  <si>
    <t xml:space="preserve">SAND/CU. YDS. </t>
  </si>
  <si>
    <t>VOL GALS</t>
  </si>
  <si>
    <t>SPALL FILL MORTAR</t>
  </si>
  <si>
    <t>FINISH COAT SLURRY, SEE TEXT BOX BELOW FOR AVG. THICKNESS OF A FINISH COAT WITH FINE SILICA ONLY (70 MESH) OR A COMBINATION OF FINE AND COARSE SILICA (70 MESH &amp; 20 MESH)</t>
  </si>
  <si>
    <t>GENERAL REPAIR MORTAR, DRY PACK CONSISTENCY FOR REPAIRING DAMAGE WITH A VERTICAL FACE WITHOUT FORMS SUCH AS STAIRS, WALLS, AND CURB HEADS.</t>
  </si>
  <si>
    <t>GENERAL REPAIR MORTAR, MEDIUM CONSISTENCY FOR OVERLAYS TO CORRECT TRIP HAZARDS OR RESTORING THE PROFILE OF DAMAGE OVER 1/4 INCH DEEP AND FEATHERING OUT ON A HORIZONTAL SURFACE</t>
  </si>
  <si>
    <t>TOTAL MORT $ (BAGGED SAND)</t>
  </si>
  <si>
    <t>TOTAL MORT $ (BULK SAND)</t>
  </si>
  <si>
    <t>TOTAL MORT $(BAGGED SAND)</t>
  </si>
  <si>
    <t>PRICE PER SQUARE FOOT</t>
  </si>
  <si>
    <t>REPAIR ITEM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</si>
</sst>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2" fontId="0" fillId="0" borderId="0" xfId="0" applyNumberFormat="1"/>
    <xf numFmtId="4" fontId="0" fillId="0" borderId="0" xfId="0" applyNumberForma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4" fontId="1" fillId="0" borderId="0" xfId="0" applyNumberFormat="1" applyFont="1"/>
    <xf numFmtId="0" fontId="0" fillId="0" borderId="0" xfId="0" applyFill="1"/>
    <xf numFmtId="2" fontId="0" fillId="0" borderId="0" xfId="0" applyNumberFormat="1" applyFill="1"/>
    <xf numFmtId="4" fontId="0" fillId="0" borderId="0" xfId="0" applyNumberFormat="1" applyFill="1"/>
    <xf numFmtId="0" fontId="4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0" fillId="2" borderId="0" xfId="0" applyNumberFormat="1" applyFill="1"/>
    <xf numFmtId="2" fontId="0" fillId="3" borderId="0" xfId="0" applyNumberFormat="1" applyFill="1"/>
    <xf numFmtId="2" fontId="1" fillId="0" borderId="0" xfId="0" applyNumberFormat="1" applyFont="1" applyFill="1"/>
    <xf numFmtId="0" fontId="0" fillId="4" borderId="0" xfId="0" applyFill="1"/>
    <xf numFmtId="2" fontId="0" fillId="4" borderId="0" xfId="0" applyNumberFormat="1" applyFill="1"/>
    <xf numFmtId="4" fontId="0" fillId="4" borderId="0" xfId="0" applyNumberFormat="1" applyFill="1"/>
    <xf numFmtId="2" fontId="0" fillId="5" borderId="0" xfId="0" applyNumberFormat="1" applyFill="1"/>
    <xf numFmtId="4" fontId="0" fillId="5" borderId="0" xfId="0" applyNumberFormat="1" applyFill="1"/>
    <xf numFmtId="2" fontId="0" fillId="6" borderId="0" xfId="0" applyNumberFormat="1" applyFill="1"/>
    <xf numFmtId="2" fontId="0" fillId="7" borderId="0" xfId="0" applyNumberFormat="1" applyFill="1"/>
    <xf numFmtId="4" fontId="0" fillId="6" borderId="0" xfId="0" applyNumberFormat="1" applyFill="1"/>
    <xf numFmtId="0" fontId="2" fillId="0" borderId="0" xfId="0" applyFon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2" fontId="0" fillId="0" borderId="0" xfId="0" applyNumberFormat="1" applyFill="1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CCFF"/>
      <color rgb="FFFFCCFF"/>
      <color rgb="FF00FF00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7842</xdr:rowOff>
    </xdr:from>
    <xdr:to>
      <xdr:col>8</xdr:col>
      <xdr:colOff>1214438</xdr:colOff>
      <xdr:row>43</xdr:row>
      <xdr:rowOff>154781</xdr:rowOff>
    </xdr:to>
    <xdr:sp macro="" textlink="">
      <xdr:nvSpPr>
        <xdr:cNvPr id="2" name="TextBox 1"/>
        <xdr:cNvSpPr txBox="1"/>
      </xdr:nvSpPr>
      <xdr:spPr>
        <a:xfrm>
          <a:off x="0" y="10199592"/>
          <a:ext cx="8512969" cy="37664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 cap="none" baseline="0">
              <a:solidFill>
                <a:sysClr val="windowText" lastClr="000000"/>
              </a:solidFill>
            </a:rPr>
            <a:t>To use the form:</a:t>
          </a:r>
        </a:p>
        <a:p>
          <a:r>
            <a:rPr lang="en-US" sz="1200" b="1" cap="none" baseline="0">
              <a:solidFill>
                <a:sysClr val="windowText" lastClr="000000"/>
              </a:solidFill>
            </a:rPr>
            <a:t>1. Choose the section of the form with  the appropriate mortar type for your application.</a:t>
          </a:r>
        </a:p>
        <a:p>
          <a:r>
            <a:rPr lang="en-US" sz="1200" b="1" cap="none" baseline="0">
              <a:solidFill>
                <a:sysClr val="windowText" lastClr="000000"/>
              </a:solidFill>
            </a:rPr>
            <a:t>2. Enter the repair name or description in column A. Each section  has rows for up to 10 different  applications of that mortar mix.</a:t>
          </a:r>
        </a:p>
        <a:p>
          <a:r>
            <a:rPr lang="en-US" sz="1200" b="1" cap="none" baseline="0">
              <a:solidFill>
                <a:sysClr val="windowText" lastClr="000000"/>
              </a:solidFill>
            </a:rPr>
            <a:t>3. In column B enter the number of </a:t>
          </a:r>
          <a:r>
            <a:rPr lang="en-US" sz="1200" b="1" u="sng" cap="none" baseline="0">
              <a:solidFill>
                <a:sysClr val="windowText" lastClr="000000"/>
              </a:solidFill>
            </a:rPr>
            <a:t>square feet </a:t>
          </a:r>
          <a:r>
            <a:rPr lang="en-US" sz="1200" b="1" cap="none" baseline="0">
              <a:solidFill>
                <a:sysClr val="windowText" lastClr="000000"/>
              </a:solidFill>
            </a:rPr>
            <a:t> of the repair area.</a:t>
          </a:r>
        </a:p>
        <a:p>
          <a:r>
            <a:rPr lang="en-US" sz="1200" b="1" cap="none" baseline="0">
              <a:solidFill>
                <a:sysClr val="windowText" lastClr="000000"/>
              </a:solidFill>
            </a:rPr>
            <a:t>4. In column D enter the </a:t>
          </a:r>
          <a:r>
            <a:rPr lang="en-US" sz="1200" b="1" u="sng" cap="none" baseline="0">
              <a:solidFill>
                <a:sysClr val="windowText" lastClr="000000"/>
              </a:solidFill>
            </a:rPr>
            <a:t>average thickness </a:t>
          </a:r>
          <a:r>
            <a:rPr lang="en-US" sz="1200" b="1" cap="none" baseline="0">
              <a:solidFill>
                <a:sysClr val="windowText" lastClr="000000"/>
              </a:solidFill>
            </a:rPr>
            <a:t>of the repair , overlay, or finish coat </a:t>
          </a:r>
          <a:r>
            <a:rPr lang="en-US" sz="1200" b="1" u="sng" cap="none" baseline="0">
              <a:solidFill>
                <a:sysClr val="windowText" lastClr="000000"/>
              </a:solidFill>
            </a:rPr>
            <a:t>in inches</a:t>
          </a:r>
          <a:r>
            <a:rPr lang="en-US" sz="1200" b="1" u="none" cap="none" baseline="0">
              <a:solidFill>
                <a:sysClr val="windowText" lastClr="000000"/>
              </a:solidFill>
            </a:rPr>
            <a:t>.</a:t>
          </a:r>
        </a:p>
        <a:p>
          <a:endParaRPr lang="en-US" sz="1200" b="1" u="none" cap="none" baseline="0">
            <a:solidFill>
              <a:sysClr val="windowText" lastClr="000000"/>
            </a:solidFill>
          </a:endParaRPr>
        </a:p>
        <a:p>
          <a:r>
            <a:rPr lang="en-US" sz="1200" b="1" u="none" cap="none" baseline="0">
              <a:solidFill>
                <a:sysClr val="windowText" lastClr="000000"/>
              </a:solidFill>
            </a:rPr>
            <a:t>NOTE: SEE</a:t>
          </a:r>
          <a:r>
            <a:rPr lang="en-US" sz="1200" b="1" cap="none" baseline="0">
              <a:solidFill>
                <a:sysClr val="windowText" lastClr="000000"/>
              </a:solidFill>
            </a:rPr>
            <a:t> SLURRY COAT THICKNESSES BELOW  for decimal equivalents  for slurry  with 70 mesh  silica only or a combination of 70 and 20 mesh silica).</a:t>
          </a:r>
        </a:p>
        <a:p>
          <a:endParaRPr lang="en-US" sz="1200" b="1" cap="none" baseline="0">
            <a:solidFill>
              <a:sysClr val="windowText" lastClr="000000"/>
            </a:solidFill>
          </a:endParaRPr>
        </a:p>
        <a:p>
          <a:r>
            <a:rPr lang="en-US" sz="1400" b="1" cap="none" baseline="0">
              <a:solidFill>
                <a:sysClr val="windowText" lastClr="000000"/>
              </a:solidFill>
            </a:rPr>
            <a:t>To get the per square foot cost of any mortar application: </a:t>
          </a:r>
          <a:r>
            <a:rPr lang="en-US" sz="1400" b="0" cap="none" baseline="0">
              <a:solidFill>
                <a:sysClr val="windowText" lastClr="000000"/>
              </a:solidFill>
            </a:rPr>
            <a:t>E</a:t>
          </a:r>
          <a:r>
            <a:rPr lang="en-US" sz="1200" b="1" cap="none" baseline="0">
              <a:solidFill>
                <a:sysClr val="windowText" lastClr="000000"/>
              </a:solidFill>
            </a:rPr>
            <a:t>nter "1" in the </a:t>
          </a:r>
          <a:r>
            <a:rPr lang="en-US" sz="1200" b="1" cap="none" baseline="0">
              <a:solidFill>
                <a:srgbClr val="FF0000"/>
              </a:solidFill>
            </a:rPr>
            <a:t>SQ. FT.</a:t>
          </a:r>
          <a:r>
            <a:rPr lang="en-US" sz="1200" b="1" cap="none" baseline="0">
              <a:solidFill>
                <a:sysClr val="windowText" lastClr="000000"/>
              </a:solidFill>
            </a:rPr>
            <a:t> cell and the average thickness in inches in the </a:t>
          </a:r>
          <a:r>
            <a:rPr lang="en-US" sz="1200" b="1" cap="none" baseline="0">
              <a:solidFill>
                <a:srgbClr val="FF0000"/>
              </a:solidFill>
            </a:rPr>
            <a:t>AV.DEPTH IN. </a:t>
          </a:r>
          <a:r>
            <a:rPr lang="en-US" sz="1200" b="1" cap="none" baseline="0">
              <a:solidFill>
                <a:sysClr val="windowText" lastClr="000000"/>
              </a:solidFill>
            </a:rPr>
            <a:t>cell and the result in column R (TOTAL SLURRY $) will be the per square foot cost for the mortar.</a:t>
          </a:r>
          <a:endParaRPr lang="en-US" sz="1200" b="1" cap="none" baseline="0">
            <a:solidFill>
              <a:srgbClr val="FF0000"/>
            </a:solidFill>
          </a:endParaRPr>
        </a:p>
        <a:p>
          <a:r>
            <a:rPr lang="en-US" sz="1200" baseline="0"/>
            <a:t>	</a:t>
          </a:r>
          <a:endParaRPr lang="en-US" sz="12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SLURRY COAT THICKNESSES:</a:t>
          </a:r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.03015 in. is the average thickness of a finish coat using both 70 and 20 mesh silica in the slurry (slightly less than 1/32 in.).</a:t>
          </a:r>
          <a:endParaRPr lang="en-US" sz="1200"/>
        </a:p>
        <a:p>
          <a:pPr eaLnBrk="1" fontAlgn="auto" latinLnBrk="0" hangingPunct="1"/>
          <a:r>
            <a:rPr lang="en-US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.02343 in. is the average thickness of a finish coat using  only 70 mesh silica in the slurry (slightly less than 1/32 in.)</a:t>
          </a:r>
        </a:p>
        <a:p>
          <a:pPr eaLnBrk="1" fontAlgn="auto" latinLnBrk="0" hangingPunct="1"/>
          <a:endParaRPr lang="en-US" sz="1200" b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400" b="1"/>
            <a:t>AT THE RIGHT IS</a:t>
          </a:r>
          <a:r>
            <a:rPr lang="en-US" sz="1400" b="1" baseline="0"/>
            <a:t> </a:t>
          </a:r>
          <a:r>
            <a:rPr lang="en-US" sz="1400" b="1"/>
            <a:t>AN EXTRA SECTION HIGHLIGHTED</a:t>
          </a:r>
          <a:r>
            <a:rPr lang="en-US" sz="1400" b="1" baseline="0"/>
            <a:t> ORANGE THAT WILL GIVE RESULTS FOR </a:t>
          </a:r>
          <a:r>
            <a:rPr lang="en-US" sz="1400" b="1"/>
            <a:t>COVERAGE AND COST PER SQUARE FOOT OF</a:t>
          </a:r>
          <a:r>
            <a:rPr lang="en-US" sz="1400" b="1" baseline="0"/>
            <a:t> A SLURRY FINISH COAT.</a:t>
          </a:r>
          <a:endParaRPr 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5"/>
  <sheetViews>
    <sheetView tabSelected="1" zoomScale="80" zoomScaleNormal="80" workbookViewId="0">
      <selection activeCell="G10" sqref="G10"/>
    </sheetView>
  </sheetViews>
  <sheetFormatPr defaultRowHeight="15"/>
  <cols>
    <col min="1" max="1" width="27" customWidth="1"/>
    <col min="2" max="2" width="10" customWidth="1"/>
    <col min="3" max="3" width="10.5703125" customWidth="1"/>
    <col min="4" max="4" width="13" customWidth="1"/>
    <col min="5" max="6" width="11.5703125" style="2" customWidth="1"/>
    <col min="7" max="7" width="12.7109375" style="2" customWidth="1"/>
    <col min="8" max="8" width="13" customWidth="1"/>
    <col min="9" max="10" width="26.42578125" style="2" customWidth="1"/>
    <col min="11" max="11" width="9.7109375" style="2" customWidth="1"/>
    <col min="12" max="12" width="19" style="2" customWidth="1"/>
    <col min="13" max="13" width="14.85546875" style="9" customWidth="1"/>
    <col min="14" max="14" width="17.5703125" style="9" customWidth="1"/>
    <col min="15" max="15" width="10.42578125" style="9" customWidth="1"/>
    <col min="16" max="17" width="16.7109375" style="9" customWidth="1"/>
    <col min="18" max="18" width="31.42578125" style="3" customWidth="1"/>
    <col min="19" max="19" width="32.85546875" style="2" customWidth="1"/>
    <col min="20" max="20" width="13.140625" customWidth="1"/>
    <col min="21" max="21" width="16" customWidth="1"/>
    <col min="22" max="22" width="17.28515625" style="2" customWidth="1"/>
    <col min="23" max="23" width="11.42578125" style="2" customWidth="1"/>
    <col min="24" max="24" width="18.7109375" style="2" customWidth="1"/>
    <col min="25" max="25" width="15.85546875" style="2" customWidth="1"/>
    <col min="26" max="26" width="19.28515625" customWidth="1"/>
    <col min="27" max="27" width="10.140625" customWidth="1"/>
  </cols>
  <sheetData>
    <row r="1" spans="1:25" s="29" customFormat="1" ht="21" customHeight="1">
      <c r="A1" s="27" t="s">
        <v>24</v>
      </c>
      <c r="B1" s="26"/>
      <c r="C1" s="26"/>
      <c r="D1" s="26"/>
      <c r="E1" s="28"/>
      <c r="F1" s="28"/>
      <c r="I1" s="30"/>
      <c r="J1" s="30"/>
      <c r="K1" s="30"/>
      <c r="L1" s="30"/>
      <c r="M1" s="31"/>
      <c r="N1" s="31"/>
      <c r="O1" s="31"/>
      <c r="P1" s="31"/>
      <c r="Q1" s="31"/>
      <c r="R1" s="32"/>
      <c r="S1" s="30"/>
      <c r="V1" s="30"/>
      <c r="W1" s="30"/>
      <c r="X1" s="30"/>
      <c r="Y1" s="30"/>
    </row>
    <row r="2" spans="1:25" s="1" customFormat="1">
      <c r="A2" s="39" t="s">
        <v>29</v>
      </c>
      <c r="B2" s="11" t="s">
        <v>0</v>
      </c>
      <c r="C2" s="1" t="s">
        <v>1</v>
      </c>
      <c r="D2" s="11" t="s">
        <v>11</v>
      </c>
      <c r="E2" s="4" t="s">
        <v>2</v>
      </c>
      <c r="F2" s="4" t="s">
        <v>18</v>
      </c>
      <c r="G2" s="12" t="s">
        <v>20</v>
      </c>
      <c r="H2" s="13" t="s">
        <v>13</v>
      </c>
      <c r="I2" s="4" t="s">
        <v>16</v>
      </c>
      <c r="J2" s="4" t="s">
        <v>17</v>
      </c>
      <c r="K2" s="7" t="s">
        <v>7</v>
      </c>
      <c r="L2" s="4" t="s">
        <v>8</v>
      </c>
      <c r="M2" s="16" t="s">
        <v>12</v>
      </c>
      <c r="N2" s="16" t="s">
        <v>3</v>
      </c>
      <c r="O2" s="16" t="s">
        <v>6</v>
      </c>
      <c r="P2" s="16" t="s">
        <v>10</v>
      </c>
      <c r="Q2" s="16" t="s">
        <v>19</v>
      </c>
      <c r="R2" s="1" t="s">
        <v>25</v>
      </c>
      <c r="S2" s="4" t="s">
        <v>26</v>
      </c>
    </row>
    <row r="3" spans="1:25">
      <c r="C3">
        <f>B3*144</f>
        <v>0</v>
      </c>
      <c r="E3" s="22">
        <f>C3*D3</f>
        <v>0</v>
      </c>
      <c r="F3" s="22">
        <f>E3/1728</f>
        <v>0</v>
      </c>
      <c r="G3" s="22">
        <f t="shared" ref="G3:G5" si="0">E3/231</f>
        <v>0</v>
      </c>
      <c r="H3" s="20">
        <f>L3*0.172</f>
        <v>0</v>
      </c>
      <c r="I3" s="20">
        <f>L3*4.8743</f>
        <v>0</v>
      </c>
      <c r="J3" s="20">
        <f>I3/640</f>
        <v>0</v>
      </c>
      <c r="K3" s="21">
        <f t="shared" ref="K3:K5" si="1">H3*10.3</f>
        <v>0</v>
      </c>
      <c r="L3" s="23">
        <f t="shared" ref="L3:L5" si="2">G3*1.3</f>
        <v>0</v>
      </c>
      <c r="M3" s="14">
        <f t="shared" ref="M3:M5" si="3">L3*0.33333</f>
        <v>0</v>
      </c>
      <c r="N3" s="14">
        <f t="shared" ref="N3:N5" si="4">G3*0.0619</f>
        <v>0</v>
      </c>
      <c r="O3" s="15">
        <f t="shared" ref="O3:O5" si="5">L3*0.66666</f>
        <v>0</v>
      </c>
      <c r="P3" s="15">
        <f t="shared" ref="P3:P5" si="6">G3*0.1238</f>
        <v>0</v>
      </c>
      <c r="Q3" s="15">
        <f>O3/202</f>
        <v>0</v>
      </c>
      <c r="R3" s="24">
        <f>G3*4.92</f>
        <v>0</v>
      </c>
      <c r="S3" s="2">
        <f>G3*4.37</f>
        <v>0</v>
      </c>
    </row>
    <row r="4" spans="1:25">
      <c r="C4">
        <f>B4*144</f>
        <v>0</v>
      </c>
      <c r="E4" s="22">
        <f t="shared" ref="E4:E5" si="7">C4*D4</f>
        <v>0</v>
      </c>
      <c r="F4" s="22">
        <f t="shared" ref="F4:F5" si="8">E4/1728</f>
        <v>0</v>
      </c>
      <c r="G4" s="22">
        <f t="shared" si="0"/>
        <v>0</v>
      </c>
      <c r="H4" s="20">
        <f t="shared" ref="H4:H5" si="9">L4*0.172</f>
        <v>0</v>
      </c>
      <c r="I4" s="20">
        <f t="shared" ref="I4:I5" si="10">L4*3.4174</f>
        <v>0</v>
      </c>
      <c r="J4" s="20">
        <f t="shared" ref="J4:J5" si="11">I4/640</f>
        <v>0</v>
      </c>
      <c r="K4" s="21">
        <f t="shared" si="1"/>
        <v>0</v>
      </c>
      <c r="L4" s="23">
        <f t="shared" si="2"/>
        <v>0</v>
      </c>
      <c r="M4" s="14">
        <f t="shared" si="3"/>
        <v>0</v>
      </c>
      <c r="N4" s="14">
        <f t="shared" si="4"/>
        <v>0</v>
      </c>
      <c r="O4" s="15">
        <f t="shared" si="5"/>
        <v>0</v>
      </c>
      <c r="P4" s="15">
        <f t="shared" si="6"/>
        <v>0</v>
      </c>
      <c r="Q4" s="15">
        <f t="shared" ref="Q4:Q5" si="12">O4/202</f>
        <v>0</v>
      </c>
      <c r="R4" s="24">
        <f t="shared" ref="R4:R5" si="13">G4*3.78</f>
        <v>0</v>
      </c>
      <c r="S4" s="2">
        <f t="shared" ref="S4:S5" si="14">G4*2.68</f>
        <v>0</v>
      </c>
    </row>
    <row r="5" spans="1:25">
      <c r="C5">
        <f>B5*144</f>
        <v>0</v>
      </c>
      <c r="E5" s="22">
        <f t="shared" si="7"/>
        <v>0</v>
      </c>
      <c r="F5" s="22">
        <f t="shared" si="8"/>
        <v>0</v>
      </c>
      <c r="G5" s="22">
        <f t="shared" si="0"/>
        <v>0</v>
      </c>
      <c r="H5" s="20">
        <f t="shared" si="9"/>
        <v>0</v>
      </c>
      <c r="I5" s="20">
        <f t="shared" si="10"/>
        <v>0</v>
      </c>
      <c r="J5" s="20">
        <f t="shared" si="11"/>
        <v>0</v>
      </c>
      <c r="K5" s="21">
        <f t="shared" si="1"/>
        <v>0</v>
      </c>
      <c r="L5" s="23">
        <f t="shared" si="2"/>
        <v>0</v>
      </c>
      <c r="M5" s="14">
        <f t="shared" si="3"/>
        <v>0</v>
      </c>
      <c r="N5" s="14">
        <f t="shared" si="4"/>
        <v>0</v>
      </c>
      <c r="O5" s="15">
        <f t="shared" si="5"/>
        <v>0</v>
      </c>
      <c r="P5" s="15">
        <f t="shared" si="6"/>
        <v>0</v>
      </c>
      <c r="Q5" s="15">
        <f t="shared" si="12"/>
        <v>0</v>
      </c>
      <c r="R5" s="24">
        <f t="shared" si="13"/>
        <v>0</v>
      </c>
      <c r="S5" s="2">
        <f t="shared" si="14"/>
        <v>0</v>
      </c>
    </row>
    <row r="6" spans="1:25" s="17" customFormat="1">
      <c r="E6" s="18"/>
      <c r="F6" s="18"/>
      <c r="G6" s="18"/>
      <c r="H6" s="19"/>
      <c r="I6" s="18"/>
      <c r="J6" s="18"/>
      <c r="K6" s="18"/>
      <c r="L6" s="18"/>
      <c r="M6" s="18"/>
      <c r="N6" s="18"/>
      <c r="O6" s="18"/>
      <c r="P6" s="18"/>
      <c r="Q6" s="18"/>
      <c r="R6" s="19"/>
      <c r="S6" s="18"/>
      <c r="T6" s="19"/>
      <c r="V6" s="18"/>
      <c r="W6" s="18"/>
      <c r="X6" s="18"/>
      <c r="Y6" s="18"/>
    </row>
    <row r="7" spans="1:25" s="8" customFormat="1" ht="21">
      <c r="A7" s="25" t="s">
        <v>23</v>
      </c>
      <c r="E7" s="9"/>
      <c r="F7" s="9"/>
      <c r="G7" s="9"/>
      <c r="H7" s="10"/>
      <c r="I7" s="9"/>
      <c r="J7" s="9"/>
      <c r="K7" s="9"/>
      <c r="L7" s="9"/>
      <c r="M7" s="9"/>
      <c r="N7" s="9"/>
      <c r="O7" s="9"/>
      <c r="P7" s="9"/>
      <c r="Q7" s="9"/>
      <c r="R7" s="10"/>
      <c r="S7" s="9"/>
      <c r="T7" s="10"/>
      <c r="V7" s="9"/>
      <c r="W7" s="9"/>
      <c r="X7" s="9"/>
      <c r="Y7" s="9"/>
    </row>
    <row r="8" spans="1:25" s="1" customFormat="1">
      <c r="A8" s="39" t="s">
        <v>29</v>
      </c>
      <c r="B8" s="11" t="s">
        <v>0</v>
      </c>
      <c r="C8" s="1" t="s">
        <v>1</v>
      </c>
      <c r="D8" s="11" t="s">
        <v>11</v>
      </c>
      <c r="E8" s="4" t="s">
        <v>2</v>
      </c>
      <c r="F8" s="4" t="s">
        <v>18</v>
      </c>
      <c r="G8" s="12" t="s">
        <v>20</v>
      </c>
      <c r="H8" s="13" t="s">
        <v>13</v>
      </c>
      <c r="I8" s="4" t="s">
        <v>16</v>
      </c>
      <c r="J8" s="4" t="s">
        <v>17</v>
      </c>
      <c r="K8" s="7" t="s">
        <v>7</v>
      </c>
      <c r="L8" s="4" t="s">
        <v>8</v>
      </c>
      <c r="M8" s="16" t="s">
        <v>12</v>
      </c>
      <c r="N8" s="16" t="s">
        <v>3</v>
      </c>
      <c r="O8" s="16" t="s">
        <v>6</v>
      </c>
      <c r="P8" s="16" t="s">
        <v>10</v>
      </c>
      <c r="Q8" s="16" t="s">
        <v>19</v>
      </c>
      <c r="R8" s="1" t="s">
        <v>27</v>
      </c>
      <c r="S8" s="4" t="s">
        <v>26</v>
      </c>
    </row>
    <row r="9" spans="1:25">
      <c r="C9">
        <f>B9*144</f>
        <v>0</v>
      </c>
      <c r="E9" s="22">
        <f>C9*D9</f>
        <v>0</v>
      </c>
      <c r="F9" s="22">
        <f>E9/1728</f>
        <v>0</v>
      </c>
      <c r="G9" s="22">
        <f t="shared" ref="G9:G11" si="15">E9/231</f>
        <v>0</v>
      </c>
      <c r="H9" s="20">
        <f>L9*0.125</f>
        <v>0</v>
      </c>
      <c r="I9" s="20">
        <f>L9*3.5165</f>
        <v>0</v>
      </c>
      <c r="J9" s="20">
        <f>I9/640</f>
        <v>0</v>
      </c>
      <c r="K9" s="21">
        <f t="shared" ref="K9:K11" si="16">H9*10.3</f>
        <v>0</v>
      </c>
      <c r="L9" s="23">
        <f t="shared" ref="L9:L11" si="17">G9*1.3</f>
        <v>0</v>
      </c>
      <c r="M9" s="14">
        <f t="shared" ref="M9:M11" si="18">L9*0.33333</f>
        <v>0</v>
      </c>
      <c r="N9" s="14">
        <f t="shared" ref="N9:N11" si="19">G9*0.0619</f>
        <v>0</v>
      </c>
      <c r="O9" s="15">
        <f t="shared" ref="O9:O11" si="20">L9*0.66666</f>
        <v>0</v>
      </c>
      <c r="P9" s="15">
        <f t="shared" ref="P9:P11" si="21">G9*0.1238</f>
        <v>0</v>
      </c>
      <c r="Q9" s="15">
        <f>O9/202</f>
        <v>0</v>
      </c>
      <c r="R9" s="24">
        <f>G9*3.37</f>
        <v>0</v>
      </c>
      <c r="S9" s="2">
        <f>G9*2.6</f>
        <v>0</v>
      </c>
      <c r="T9" s="3"/>
    </row>
    <row r="10" spans="1:25">
      <c r="C10">
        <f>B10*144</f>
        <v>0</v>
      </c>
      <c r="E10" s="22">
        <f t="shared" ref="E10:E11" si="22">C10*D10</f>
        <v>0</v>
      </c>
      <c r="F10" s="22">
        <f t="shared" ref="F10:F11" si="23">E10/1728</f>
        <v>0</v>
      </c>
      <c r="G10" s="22">
        <f t="shared" si="15"/>
        <v>0</v>
      </c>
      <c r="H10" s="20">
        <f t="shared" ref="H10:H11" si="24">L10*0.125</f>
        <v>0</v>
      </c>
      <c r="I10" s="20">
        <f t="shared" ref="I10:I11" si="25">L10*3.4174</f>
        <v>0</v>
      </c>
      <c r="J10" s="20">
        <f t="shared" ref="J10:J11" si="26">I10/640</f>
        <v>0</v>
      </c>
      <c r="K10" s="21">
        <f t="shared" si="16"/>
        <v>0</v>
      </c>
      <c r="L10" s="23">
        <f t="shared" si="17"/>
        <v>0</v>
      </c>
      <c r="M10" s="14">
        <f t="shared" si="18"/>
        <v>0</v>
      </c>
      <c r="N10" s="14">
        <f t="shared" si="19"/>
        <v>0</v>
      </c>
      <c r="O10" s="15">
        <f t="shared" si="20"/>
        <v>0</v>
      </c>
      <c r="P10" s="15">
        <f t="shared" si="21"/>
        <v>0</v>
      </c>
      <c r="Q10" s="15">
        <f t="shared" ref="Q10:Q11" si="27">O10/202</f>
        <v>0</v>
      </c>
      <c r="R10" s="24">
        <f t="shared" ref="R10:R11" si="28">G10*3.17</f>
        <v>0</v>
      </c>
      <c r="S10" s="2">
        <f t="shared" ref="S10:S11" si="29">G10*2.6</f>
        <v>0</v>
      </c>
    </row>
    <row r="11" spans="1:25">
      <c r="C11">
        <f>B11*144</f>
        <v>0</v>
      </c>
      <c r="E11" s="22">
        <f t="shared" si="22"/>
        <v>0</v>
      </c>
      <c r="F11" s="22">
        <f t="shared" si="23"/>
        <v>0</v>
      </c>
      <c r="G11" s="22">
        <f t="shared" si="15"/>
        <v>0</v>
      </c>
      <c r="H11" s="20">
        <f t="shared" si="24"/>
        <v>0</v>
      </c>
      <c r="I11" s="20">
        <f t="shared" si="25"/>
        <v>0</v>
      </c>
      <c r="J11" s="20">
        <f t="shared" si="26"/>
        <v>0</v>
      </c>
      <c r="K11" s="21">
        <f t="shared" si="16"/>
        <v>0</v>
      </c>
      <c r="L11" s="23">
        <f t="shared" si="17"/>
        <v>0</v>
      </c>
      <c r="M11" s="14">
        <f t="shared" si="18"/>
        <v>0</v>
      </c>
      <c r="N11" s="14">
        <f t="shared" si="19"/>
        <v>0</v>
      </c>
      <c r="O11" s="15">
        <f t="shared" si="20"/>
        <v>0</v>
      </c>
      <c r="P11" s="15">
        <f t="shared" si="21"/>
        <v>0</v>
      </c>
      <c r="Q11" s="15">
        <f t="shared" si="27"/>
        <v>0</v>
      </c>
      <c r="R11" s="24">
        <f t="shared" si="28"/>
        <v>0</v>
      </c>
      <c r="S11" s="2">
        <f t="shared" si="29"/>
        <v>0</v>
      </c>
    </row>
    <row r="12" spans="1:25" s="17" customFormat="1">
      <c r="E12" s="18"/>
      <c r="F12" s="18"/>
      <c r="G12" s="18"/>
      <c r="H12" s="19"/>
      <c r="I12" s="18"/>
      <c r="J12" s="18"/>
      <c r="K12" s="18"/>
      <c r="L12" s="18"/>
      <c r="M12" s="18"/>
      <c r="N12" s="18"/>
      <c r="O12" s="18"/>
      <c r="P12" s="18"/>
      <c r="Q12" s="18"/>
      <c r="R12" s="19"/>
      <c r="S12" s="18"/>
      <c r="T12" s="19"/>
      <c r="V12" s="18"/>
      <c r="W12" s="18"/>
      <c r="X12" s="18"/>
      <c r="Y12" s="18"/>
    </row>
    <row r="13" spans="1:25" ht="21">
      <c r="A13" s="5" t="s">
        <v>21</v>
      </c>
      <c r="B13" s="6"/>
      <c r="C13" s="6"/>
    </row>
    <row r="14" spans="1:25" s="37" customFormat="1">
      <c r="A14" s="39" t="s">
        <v>29</v>
      </c>
      <c r="B14" s="33" t="s">
        <v>0</v>
      </c>
      <c r="C14" s="13" t="s">
        <v>1</v>
      </c>
      <c r="D14" s="33" t="s">
        <v>11</v>
      </c>
      <c r="E14" s="12" t="s">
        <v>2</v>
      </c>
      <c r="F14" s="12" t="s">
        <v>18</v>
      </c>
      <c r="G14" s="12" t="s">
        <v>20</v>
      </c>
      <c r="H14" s="13" t="s">
        <v>14</v>
      </c>
      <c r="I14" s="12" t="s">
        <v>16</v>
      </c>
      <c r="J14" s="12" t="s">
        <v>17</v>
      </c>
      <c r="K14" s="34" t="s">
        <v>7</v>
      </c>
      <c r="L14" s="12" t="s">
        <v>8</v>
      </c>
      <c r="M14" s="35" t="s">
        <v>12</v>
      </c>
      <c r="N14" s="35" t="s">
        <v>4</v>
      </c>
      <c r="O14" s="35" t="s">
        <v>5</v>
      </c>
      <c r="P14" s="35" t="s">
        <v>9</v>
      </c>
      <c r="Q14" s="35" t="s">
        <v>19</v>
      </c>
      <c r="R14" s="13" t="s">
        <v>15</v>
      </c>
      <c r="S14" s="12" t="s">
        <v>28</v>
      </c>
      <c r="T14" s="36"/>
      <c r="U14" s="36"/>
      <c r="V14" s="36"/>
      <c r="W14" s="36"/>
    </row>
    <row r="15" spans="1:25">
      <c r="C15">
        <f>B15*144</f>
        <v>0</v>
      </c>
      <c r="E15" s="22">
        <f>C15*D15</f>
        <v>0</v>
      </c>
      <c r="F15" s="22">
        <f>E15/1728</f>
        <v>0</v>
      </c>
      <c r="G15" s="22">
        <f>E15/231</f>
        <v>0</v>
      </c>
      <c r="H15" s="20">
        <f>L15*0.297</f>
        <v>0</v>
      </c>
      <c r="I15" s="20">
        <f>L15*14.94</f>
        <v>0</v>
      </c>
      <c r="J15" s="20">
        <f>I15/640</f>
        <v>0</v>
      </c>
      <c r="K15" s="21">
        <f>J15*328</f>
        <v>0</v>
      </c>
      <c r="L15" s="23">
        <f t="shared" ref="L15:L17" si="30">G15*1.16</f>
        <v>0</v>
      </c>
      <c r="M15" s="14">
        <f t="shared" ref="M15:M17" si="31">L15/2</f>
        <v>0</v>
      </c>
      <c r="N15" s="14">
        <f t="shared" ref="N15:N17" si="32">M15/7</f>
        <v>0</v>
      </c>
      <c r="O15" s="15">
        <f t="shared" ref="O15:O17" si="33">L15/2</f>
        <v>0</v>
      </c>
      <c r="P15" s="15">
        <f t="shared" ref="P15:P17" si="34">O15/7</f>
        <v>0</v>
      </c>
      <c r="Q15" s="15">
        <f>O15/202</f>
        <v>0</v>
      </c>
      <c r="R15" s="24">
        <f>G15*11.3</f>
        <v>0</v>
      </c>
      <c r="S15" s="2" t="e">
        <f>R15/B15</f>
        <v>#DIV/0!</v>
      </c>
      <c r="T15" s="2"/>
      <c r="U15" s="2"/>
      <c r="X15"/>
      <c r="Y15"/>
    </row>
    <row r="16" spans="1:25">
      <c r="C16">
        <f t="shared" ref="C16:C17" si="35">B16*144</f>
        <v>0</v>
      </c>
      <c r="E16" s="22">
        <f t="shared" ref="E16:E17" si="36">C16*D16</f>
        <v>0</v>
      </c>
      <c r="F16" s="22">
        <f t="shared" ref="F16:F17" si="37">E16/1728</f>
        <v>0</v>
      </c>
      <c r="G16" s="22">
        <f t="shared" ref="G16:G17" si="38">E16/231</f>
        <v>0</v>
      </c>
      <c r="H16" s="20">
        <f t="shared" ref="H16:H17" si="39">L16*0.297</f>
        <v>0</v>
      </c>
      <c r="I16" s="20">
        <f t="shared" ref="I16:I17" si="40">L16*23.1</f>
        <v>0</v>
      </c>
      <c r="J16" s="20">
        <f t="shared" ref="J16:J17" si="41">I16/640</f>
        <v>0</v>
      </c>
      <c r="K16" s="21">
        <f t="shared" ref="K16:K17" si="42">J16*328</f>
        <v>0</v>
      </c>
      <c r="L16" s="23">
        <f t="shared" si="30"/>
        <v>0</v>
      </c>
      <c r="M16" s="14">
        <f t="shared" si="31"/>
        <v>0</v>
      </c>
      <c r="N16" s="14">
        <f t="shared" si="32"/>
        <v>0</v>
      </c>
      <c r="O16" s="15">
        <f t="shared" si="33"/>
        <v>0</v>
      </c>
      <c r="P16" s="15">
        <f t="shared" si="34"/>
        <v>0</v>
      </c>
      <c r="Q16" s="15">
        <f t="shared" ref="Q16:Q17" si="43">O16/202</f>
        <v>0</v>
      </c>
      <c r="R16" s="24">
        <f t="shared" ref="R16:R17" si="44">G16*11.3</f>
        <v>0</v>
      </c>
      <c r="S16" s="2" t="e">
        <f t="shared" ref="S16:S17" si="45">R16/B16</f>
        <v>#DIV/0!</v>
      </c>
      <c r="T16" s="2"/>
      <c r="U16" s="2"/>
      <c r="X16"/>
      <c r="Y16"/>
    </row>
    <row r="17" spans="1:25">
      <c r="C17">
        <f t="shared" si="35"/>
        <v>0</v>
      </c>
      <c r="E17" s="22">
        <f t="shared" si="36"/>
        <v>0</v>
      </c>
      <c r="F17" s="22">
        <f t="shared" si="37"/>
        <v>0</v>
      </c>
      <c r="G17" s="22">
        <f t="shared" si="38"/>
        <v>0</v>
      </c>
      <c r="H17" s="20">
        <f t="shared" si="39"/>
        <v>0</v>
      </c>
      <c r="I17" s="20">
        <f t="shared" si="40"/>
        <v>0</v>
      </c>
      <c r="J17" s="20">
        <f t="shared" si="41"/>
        <v>0</v>
      </c>
      <c r="K17" s="21">
        <f t="shared" si="42"/>
        <v>0</v>
      </c>
      <c r="L17" s="23">
        <f t="shared" si="30"/>
        <v>0</v>
      </c>
      <c r="M17" s="14">
        <f t="shared" si="31"/>
        <v>0</v>
      </c>
      <c r="N17" s="14">
        <f t="shared" si="32"/>
        <v>0</v>
      </c>
      <c r="O17" s="15">
        <f t="shared" si="33"/>
        <v>0</v>
      </c>
      <c r="P17" s="15">
        <f t="shared" si="34"/>
        <v>0</v>
      </c>
      <c r="Q17" s="15">
        <f t="shared" si="43"/>
        <v>0</v>
      </c>
      <c r="R17" s="24">
        <f t="shared" si="44"/>
        <v>0</v>
      </c>
      <c r="S17" s="2" t="e">
        <f t="shared" si="45"/>
        <v>#DIV/0!</v>
      </c>
      <c r="T17" s="2"/>
      <c r="U17" s="2"/>
      <c r="X17"/>
      <c r="Y17"/>
    </row>
    <row r="18" spans="1:25" s="17" customFormat="1">
      <c r="E18" s="18"/>
      <c r="F18" s="18"/>
      <c r="G18" s="18"/>
      <c r="H18" s="19"/>
      <c r="I18" s="18"/>
      <c r="J18" s="18"/>
      <c r="K18" s="18"/>
      <c r="L18" s="18"/>
      <c r="M18" s="18"/>
      <c r="N18" s="18"/>
      <c r="O18" s="18"/>
      <c r="P18" s="18"/>
      <c r="Q18" s="18"/>
      <c r="R18" s="19"/>
      <c r="S18" s="18"/>
      <c r="T18" s="19"/>
      <c r="V18" s="18"/>
      <c r="W18" s="18"/>
      <c r="X18" s="18"/>
      <c r="Y18" s="18"/>
    </row>
    <row r="19" spans="1:25" ht="21">
      <c r="A19" s="5" t="s">
        <v>22</v>
      </c>
      <c r="B19" s="6"/>
      <c r="C19" s="6"/>
    </row>
    <row r="20" spans="1:25">
      <c r="A20" s="39" t="s">
        <v>29</v>
      </c>
      <c r="B20" s="11" t="s">
        <v>0</v>
      </c>
      <c r="C20" s="1" t="s">
        <v>1</v>
      </c>
      <c r="D20" s="11" t="s">
        <v>11</v>
      </c>
      <c r="E20" s="4" t="s">
        <v>2</v>
      </c>
      <c r="F20" s="4" t="s">
        <v>18</v>
      </c>
      <c r="G20" s="12" t="s">
        <v>20</v>
      </c>
      <c r="H20" s="1" t="s">
        <v>14</v>
      </c>
      <c r="I20" s="4" t="s">
        <v>16</v>
      </c>
      <c r="J20" s="4" t="s">
        <v>17</v>
      </c>
      <c r="K20" s="7" t="s">
        <v>7</v>
      </c>
      <c r="L20" s="4" t="s">
        <v>8</v>
      </c>
      <c r="M20" s="16" t="s">
        <v>12</v>
      </c>
      <c r="N20" s="16" t="s">
        <v>4</v>
      </c>
      <c r="O20" s="16" t="s">
        <v>5</v>
      </c>
      <c r="P20" s="16" t="s">
        <v>9</v>
      </c>
      <c r="Q20" s="16" t="s">
        <v>19</v>
      </c>
      <c r="R20" s="1" t="s">
        <v>15</v>
      </c>
      <c r="S20" s="12" t="s">
        <v>28</v>
      </c>
      <c r="T20" s="2"/>
      <c r="U20" s="2"/>
      <c r="X20"/>
      <c r="Y20"/>
    </row>
    <row r="21" spans="1:25">
      <c r="C21">
        <f>B21*144</f>
        <v>0</v>
      </c>
      <c r="E21" s="22">
        <f>C21*D21</f>
        <v>0</v>
      </c>
      <c r="F21" s="22">
        <f>E21/1728</f>
        <v>0</v>
      </c>
      <c r="G21" s="22">
        <f>E21/231</f>
        <v>0</v>
      </c>
      <c r="H21" s="20">
        <f t="shared" ref="H21:H23" si="46">L21*0.4584</f>
        <v>0</v>
      </c>
      <c r="I21" s="20">
        <f>L21*23.1</f>
        <v>0</v>
      </c>
      <c r="J21" s="20">
        <f>I21/640</f>
        <v>0</v>
      </c>
      <c r="K21" s="21">
        <f t="shared" ref="K21:K23" si="47">H21*25.79</f>
        <v>0</v>
      </c>
      <c r="L21" s="23">
        <f t="shared" ref="L21:L23" si="48">G21*1.16</f>
        <v>0</v>
      </c>
      <c r="M21" s="14">
        <f t="shared" ref="M21:M23" si="49">L21/2</f>
        <v>0</v>
      </c>
      <c r="N21" s="14">
        <f t="shared" ref="N21:N23" si="50">M21/7</f>
        <v>0</v>
      </c>
      <c r="O21" s="15">
        <f t="shared" ref="O21:O23" si="51">L21/2</f>
        <v>0</v>
      </c>
      <c r="P21" s="15">
        <f t="shared" ref="P21:P23" si="52">O21/7</f>
        <v>0</v>
      </c>
      <c r="Q21" s="15">
        <f>O21/202</f>
        <v>0</v>
      </c>
      <c r="R21" s="24">
        <f t="shared" ref="R21:R23" si="53">G21*13.71</f>
        <v>0</v>
      </c>
      <c r="S21" s="2" t="e">
        <f>R21/B21</f>
        <v>#DIV/0!</v>
      </c>
      <c r="T21" s="2"/>
      <c r="U21" s="2"/>
      <c r="X21"/>
      <c r="Y21"/>
    </row>
    <row r="22" spans="1:25">
      <c r="C22">
        <f t="shared" ref="C22:C23" si="54">B22*144</f>
        <v>0</v>
      </c>
      <c r="E22" s="22">
        <f t="shared" ref="E22:E23" si="55">C22*D22</f>
        <v>0</v>
      </c>
      <c r="F22" s="22">
        <f t="shared" ref="F22:F23" si="56">E22/1728</f>
        <v>0</v>
      </c>
      <c r="G22" s="22">
        <f t="shared" ref="G22:G23" si="57">E22/231</f>
        <v>0</v>
      </c>
      <c r="H22" s="20">
        <f t="shared" si="46"/>
        <v>0</v>
      </c>
      <c r="I22" s="20">
        <f t="shared" ref="I22:I23" si="58">L22*23.1</f>
        <v>0</v>
      </c>
      <c r="J22" s="20">
        <f t="shared" ref="J22:J23" si="59">I22/640</f>
        <v>0</v>
      </c>
      <c r="K22" s="21">
        <f t="shared" si="47"/>
        <v>0</v>
      </c>
      <c r="L22" s="23">
        <f t="shared" si="48"/>
        <v>0</v>
      </c>
      <c r="M22" s="14">
        <f t="shared" si="49"/>
        <v>0</v>
      </c>
      <c r="N22" s="14">
        <f t="shared" si="50"/>
        <v>0</v>
      </c>
      <c r="O22" s="15">
        <f t="shared" si="51"/>
        <v>0</v>
      </c>
      <c r="P22" s="15">
        <f t="shared" si="52"/>
        <v>0</v>
      </c>
      <c r="Q22" s="15">
        <f t="shared" ref="Q22:Q23" si="60">O22/202</f>
        <v>0</v>
      </c>
      <c r="R22" s="24">
        <f t="shared" si="53"/>
        <v>0</v>
      </c>
      <c r="S22" s="2" t="e">
        <f t="shared" ref="S22:S23" si="61">R22/B22</f>
        <v>#DIV/0!</v>
      </c>
      <c r="T22" s="2"/>
      <c r="U22" s="2"/>
      <c r="X22"/>
      <c r="Y22"/>
    </row>
    <row r="23" spans="1:25">
      <c r="C23">
        <f t="shared" si="54"/>
        <v>0</v>
      </c>
      <c r="E23" s="22">
        <f t="shared" si="55"/>
        <v>0</v>
      </c>
      <c r="F23" s="22">
        <f t="shared" si="56"/>
        <v>0</v>
      </c>
      <c r="G23" s="22">
        <f t="shared" si="57"/>
        <v>0</v>
      </c>
      <c r="H23" s="20">
        <f t="shared" si="46"/>
        <v>0</v>
      </c>
      <c r="I23" s="20">
        <f t="shared" si="58"/>
        <v>0</v>
      </c>
      <c r="J23" s="20">
        <f t="shared" si="59"/>
        <v>0</v>
      </c>
      <c r="K23" s="21">
        <f t="shared" si="47"/>
        <v>0</v>
      </c>
      <c r="L23" s="23">
        <f t="shared" si="48"/>
        <v>0</v>
      </c>
      <c r="M23" s="14">
        <f t="shared" si="49"/>
        <v>0</v>
      </c>
      <c r="N23" s="14">
        <f t="shared" si="50"/>
        <v>0</v>
      </c>
      <c r="O23" s="15">
        <f t="shared" si="51"/>
        <v>0</v>
      </c>
      <c r="P23" s="15">
        <f t="shared" si="52"/>
        <v>0</v>
      </c>
      <c r="Q23" s="15">
        <f t="shared" si="60"/>
        <v>0</v>
      </c>
      <c r="R23" s="24">
        <f t="shared" si="53"/>
        <v>0</v>
      </c>
      <c r="S23" s="2" t="e">
        <f t="shared" si="61"/>
        <v>#DIV/0!</v>
      </c>
      <c r="T23" s="2"/>
      <c r="U23" s="2"/>
      <c r="X23"/>
      <c r="Y23"/>
    </row>
    <row r="25" spans="1:25">
      <c r="M25" s="38"/>
      <c r="N25" s="38"/>
    </row>
    <row r="26" spans="1:25">
      <c r="N26" s="10"/>
    </row>
    <row r="27" spans="1:25">
      <c r="N27" s="10"/>
    </row>
    <row r="28" spans="1:25">
      <c r="N28" s="10"/>
    </row>
    <row r="29" spans="1:25">
      <c r="N29" s="10"/>
    </row>
    <row r="30" spans="1:25">
      <c r="N30" s="10"/>
    </row>
    <row r="31" spans="1:25">
      <c r="N31" s="10"/>
    </row>
    <row r="32" spans="1:25">
      <c r="N32" s="10"/>
    </row>
    <row r="33" spans="14:14">
      <c r="N33" s="10"/>
    </row>
    <row r="34" spans="14:14">
      <c r="N34" s="10"/>
    </row>
    <row r="35" spans="14:14">
      <c r="N35" s="10"/>
    </row>
  </sheetData>
  <printOptions gridLines="1"/>
  <pageMargins left="0.7" right="0.7" top="1.25" bottom="0.75" header="0.3" footer="0.3"/>
  <pageSetup scale="40" orientation="landscape" r:id="rId1"/>
  <headerFooter>
    <oddHeader>&amp;C&amp;"-,Bold"&amp;20FUSION-CRETE DIGITAL MATERIAL ESTIMATING FORM&amp;11
&amp;16GENERAL REPAIR MORTAR &amp; FINISH COAT SLURRY
&amp;12SEE INSTRUCTIONS AND NOTES IN LOWER LEFT CORNER OF FORM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2014-02-15T21:16:34Z</cp:lastPrinted>
  <dcterms:created xsi:type="dcterms:W3CDTF">2014-02-14T20:43:07Z</dcterms:created>
  <dcterms:modified xsi:type="dcterms:W3CDTF">2017-05-16T13:12:24Z</dcterms:modified>
</cp:coreProperties>
</file>